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ESTADOS FINANCIEROS\DICIEMBRE 2021\CONTABLE\"/>
    </mc:Choice>
  </mc:AlternateContent>
  <bookViews>
    <workbookView xWindow="0" yWindow="0" windowWidth="25200" windowHeight="11895"/>
  </bookViews>
  <sheets>
    <sheet name="1.Balance Fin " sheetId="1" r:id="rId1"/>
  </sheets>
  <externalReferences>
    <externalReference r:id="rId2"/>
    <externalReference r:id="rId3"/>
  </externalReferences>
  <definedNames>
    <definedName name="a">#REF!</definedName>
    <definedName name="ACV">#REF!</definedName>
    <definedName name="_xlnm.Print_Area" localSheetId="0">'1.Balance Fin '!$A$1:$L$82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72" i="1" l="1"/>
  <c r="L64" i="1"/>
  <c r="F64" i="1"/>
  <c r="F66" i="1" s="1"/>
  <c r="E64" i="1"/>
  <c r="F63" i="1"/>
  <c r="E63" i="1"/>
  <c r="F62" i="1"/>
  <c r="K60" i="1"/>
  <c r="K64" i="1" s="1"/>
  <c r="F60" i="1"/>
  <c r="E60" i="1"/>
  <c r="L59" i="1"/>
  <c r="F59" i="1"/>
  <c r="E59" i="1"/>
  <c r="F58" i="1"/>
  <c r="E58" i="1"/>
  <c r="E57" i="1" s="1"/>
  <c r="F57" i="1"/>
  <c r="F54" i="1"/>
  <c r="E54" i="1"/>
  <c r="L51" i="1"/>
  <c r="L53" i="1" s="1"/>
  <c r="L66" i="1" s="1"/>
  <c r="K51" i="1"/>
  <c r="K50" i="1"/>
  <c r="K53" i="1" s="1"/>
  <c r="K66" i="1" s="1"/>
  <c r="E47" i="1"/>
  <c r="F46" i="1"/>
  <c r="E46" i="1"/>
  <c r="F43" i="1"/>
  <c r="E43" i="1"/>
  <c r="F42" i="1"/>
  <c r="E42" i="1"/>
  <c r="E38" i="1" s="1"/>
  <c r="F41" i="1"/>
  <c r="E41" i="1"/>
  <c r="L40" i="1"/>
  <c r="K40" i="1"/>
  <c r="F40" i="1"/>
  <c r="E40" i="1"/>
  <c r="L39" i="1"/>
  <c r="K39" i="1"/>
  <c r="F39" i="1"/>
  <c r="E39" i="1"/>
  <c r="L38" i="1"/>
  <c r="K38" i="1"/>
  <c r="F38" i="1"/>
  <c r="L37" i="1"/>
  <c r="K37" i="1"/>
  <c r="L36" i="1"/>
  <c r="K36" i="1"/>
  <c r="L35" i="1"/>
  <c r="L42" i="1" s="1"/>
  <c r="K35" i="1"/>
  <c r="K42" i="1" s="1"/>
  <c r="E31" i="1"/>
  <c r="E30" i="1"/>
  <c r="K27" i="1"/>
  <c r="E27" i="1"/>
  <c r="K26" i="1"/>
  <c r="E26" i="1"/>
  <c r="K25" i="1"/>
  <c r="K24" i="1"/>
  <c r="E24" i="1"/>
  <c r="K23" i="1"/>
  <c r="E23" i="1"/>
  <c r="K22" i="1"/>
  <c r="E22" i="1"/>
  <c r="K21" i="1"/>
  <c r="E19" i="1"/>
  <c r="E18" i="1"/>
  <c r="E17" i="1" s="1"/>
  <c r="F17" i="1"/>
  <c r="F33" i="1" s="1"/>
  <c r="K16" i="1"/>
  <c r="L15" i="1"/>
  <c r="K15" i="1"/>
  <c r="L13" i="1"/>
  <c r="K13" i="1"/>
  <c r="L12" i="1"/>
  <c r="L9" i="1" s="1"/>
  <c r="L29" i="1" s="1"/>
  <c r="L45" i="1" s="1"/>
  <c r="K12" i="1"/>
  <c r="K10" i="1"/>
  <c r="K9" i="1"/>
  <c r="K29" i="1" s="1"/>
  <c r="F9" i="1"/>
  <c r="E9" i="1"/>
  <c r="L68" i="1" l="1"/>
  <c r="K45" i="1"/>
  <c r="K68" i="1" s="1"/>
  <c r="F68" i="1"/>
  <c r="E33" i="1"/>
  <c r="E66" i="1"/>
  <c r="K59" i="1"/>
  <c r="E68" i="1" l="1"/>
</calcChain>
</file>

<file path=xl/sharedStrings.xml><?xml version="1.0" encoding="utf-8"?>
<sst xmlns="http://schemas.openxmlformats.org/spreadsheetml/2006/main" count="198" uniqueCount="190">
  <si>
    <t>INSTITUTO ESTATAL DE EDUCACION PARA ADULTOS</t>
  </si>
  <si>
    <t>ESTADO DE SITUACIÓN FINANCIERA</t>
  </si>
  <si>
    <t>AL MES DE DICIEMBRE 2021</t>
  </si>
  <si>
    <t>(cifras en pesos)</t>
  </si>
  <si>
    <t>ACTIVO</t>
  </si>
  <si>
    <t>DICIEMBRE 2021</t>
  </si>
  <si>
    <t>DICIEMBRE 2020</t>
  </si>
  <si>
    <t>PASIVO</t>
  </si>
  <si>
    <t xml:space="preserve"> ACTIVO CIRCULANTE</t>
  </si>
  <si>
    <t>PASIVO CIRCULANTE</t>
  </si>
  <si>
    <t>1.1.1</t>
  </si>
  <si>
    <t>Efectivo y Equivalentes de Efectivo</t>
  </si>
  <si>
    <t>2.1.1</t>
  </si>
  <si>
    <t>Cuentas por pagar a Corto Plazo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</si>
  <si>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</si>
  <si>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</si>
  <si>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</si>
  <si>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</si>
  <si>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</si>
  <si>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</si>
  <si>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</si>
  <si>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</si>
  <si>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>1.1.1.3</t>
  </si>
  <si>
    <t>Bancos/Dependencias y  Otros</t>
  </si>
  <si>
    <t>2.1.1.3</t>
  </si>
  <si>
    <t>Contratistas por Obras Públicas por pagar a Corto Plazo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</si>
  <si>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</si>
  <si>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</si>
  <si>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</si>
  <si>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</si>
  <si>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</si>
  <si>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</si>
  <si>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</si>
  <si>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</si>
  <si>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</si>
  <si>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</si>
  <si>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</si>
  <si>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</si>
  <si>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</si>
  <si>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</si>
  <si>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</si>
  <si>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</si>
  <si>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</si>
  <si>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</si>
  <si>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</si>
  <si>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</si>
  <si>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</si>
  <si>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</si>
  <si>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</si>
  <si>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</si>
  <si>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</si>
  <si>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</si>
  <si>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</si>
  <si>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</si>
  <si>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</si>
  <si>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</si>
  <si>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</si>
  <si>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</si>
  <si>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</si>
  <si>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</si>
  <si>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</si>
  <si>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</si>
  <si>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</si>
  <si>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</si>
  <si>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 xml:space="preserve"> 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</si>
  <si>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</si>
  <si>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</si>
  <si>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</si>
  <si>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</si>
  <si>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</si>
  <si>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</si>
  <si>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</si>
  <si>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</si>
  <si>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</si>
  <si>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</si>
  <si>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</si>
  <si>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</si>
  <si>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</si>
  <si>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</si>
  <si>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</si>
  <si>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</si>
  <si>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</si>
  <si>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</si>
  <si>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</si>
  <si>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</si>
  <si>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</si>
  <si>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</si>
  <si>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</si>
  <si>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</si>
  <si>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</si>
  <si>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</si>
  <si>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</si>
  <si>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</si>
  <si>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</si>
  <si>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</si>
  <si>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</si>
  <si>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</si>
  <si>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</si>
  <si>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</si>
  <si>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</si>
  <si>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</si>
  <si>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</si>
  <si>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</si>
  <si>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</si>
  <si>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</si>
  <si>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</si>
  <si>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</si>
  <si>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</si>
  <si>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</si>
  <si>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</si>
  <si>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</si>
  <si>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</si>
  <si>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</si>
  <si>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</si>
  <si>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</si>
  <si>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</si>
  <si>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</si>
  <si>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</si>
  <si>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</si>
  <si>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</si>
  <si>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</si>
  <si>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</si>
  <si>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</si>
  <si>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</si>
  <si>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</si>
  <si>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</si>
  <si>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</si>
  <si>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</si>
  <si>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</si>
  <si>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</si>
  <si>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</si>
  <si>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</si>
  <si>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</si>
  <si>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</si>
  <si>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</si>
  <si>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</si>
  <si>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</si>
  <si>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</si>
  <si>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</si>
  <si>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</si>
  <si>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</si>
  <si>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</si>
  <si>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</si>
  <si>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</si>
  <si>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</si>
  <si>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</si>
  <si>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</si>
  <si>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</si>
  <si>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</si>
  <si>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</si>
  <si>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</si>
  <si>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</si>
  <si>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</si>
  <si>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</si>
  <si>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</si>
  <si>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</si>
  <si>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</si>
  <si>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</si>
  <si>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</si>
  <si>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</si>
  <si>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</si>
  <si>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</si>
  <si>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</si>
  <si>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</si>
  <si>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</si>
  <si>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</si>
  <si>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</si>
  <si>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</si>
  <si>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</si>
  <si>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</si>
  <si>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</si>
  <si>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</si>
  <si>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</si>
  <si>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</si>
  <si>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</si>
  <si>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</si>
  <si>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</si>
  <si>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</si>
  <si>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</si>
  <si>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</si>
  <si>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</si>
  <si>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</si>
  <si>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</si>
  <si>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</si>
  <si>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PROF. Jose Luis Castro Castillo</t>
  </si>
  <si>
    <t>C.P. Maribel González Flores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</si>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</sst>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2" applyNumberFormat="1" applyFont="1" applyFill="1" applyBorder="1"/>
    <xf numFmtId="4" fontId="2" fillId="0" borderId="0" xfId="0" applyNumberFormat="1" applyFont="1"/>
    <xf numFmtId="165" fontId="0" fillId="0" borderId="0" xfId="0" applyNumberFormat="1"/>
    <xf numFmtId="0" fontId="3" fillId="0" borderId="0" xfId="0" quotePrefix="1" applyFont="1" applyAlignment="1">
      <alignment horizontal="right"/>
    </xf>
    <xf numFmtId="0" fontId="9" fillId="0" borderId="0" xfId="0" applyFont="1"/>
    <xf numFmtId="0" fontId="3" fillId="0" borderId="0" xfId="0" applyFont="1" applyAlignment="1">
      <alignment horizontal="left"/>
    </xf>
    <xf numFmtId="4" fontId="10" fillId="0" borderId="0" xfId="0" applyNumberFormat="1" applyFont="1"/>
  </cellXfs>
  <cellStyles count="3">
    <cellStyle name="Millares" xfId="1" builtinId="3"/>
    <cellStyle name="Millares 3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f03\AIEEA%202014\SIGEG\EDOS%20FIN%20SIGEG%20%20ENE%202013\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TRANSPARENCIA%20PAGINA%20ESTATAL/BALANCES%202021/12%20DIC%202021%20SIGEG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0"/>
      <sheetName val="2.4 Estado de Actividades AEs20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DICIEMBRE"/>
      <sheetName val="ANA-BANCOS "/>
      <sheetName val="0162"/>
      <sheetName val="6921"/>
      <sheetName val="6599"/>
      <sheetName val="1117"/>
      <sheetName val="8849"/>
      <sheetName val="1860"/>
      <sheetName val="8190"/>
      <sheetName val="5187"/>
      <sheetName val="9610 "/>
      <sheetName val="0652"/>
      <sheetName val="6391"/>
      <sheetName val="5282"/>
      <sheetName val="ANA-FONDOS AFECTS ESPEC"/>
      <sheetName val="6827"/>
      <sheetName val="ANA-INVERSIONES"/>
      <sheetName val="9610 INV"/>
      <sheetName val="ANA-DEUDORES"/>
      <sheetName val="ANA-BIENES MUEBLES"/>
      <sheetName val="ANA-SP PORPAGAR"/>
      <sheetName val="INTEGRACION SP POR PAGAR"/>
      <sheetName val="ANA-ACTIVOS DIFERIDOS"/>
      <sheetName val="INTEGRACION SEGUROS S.A.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>
        <row r="75">
          <cell r="I75">
            <v>4941611.3299999982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96"/>
  <sheetViews>
    <sheetView tabSelected="1" workbookViewId="0">
      <pane ySplit="6" topLeftCell="A73" activePane="bottomLeft" state="frozen"/>
      <selection activeCell="G77" sqref="G77"/>
      <selection pane="bottomLeft" activeCell="N58" sqref="N58"/>
    </sheetView>
  </sheetViews>
  <sheetFormatPr baseColWidth="10" defaultColWidth="11.42578125" defaultRowHeight="15" x14ac:dyDescent="0.25"/>
  <cols>
    <col min="1" max="1" width="6.7109375" style="3" bestFit="1" customWidth="1"/>
    <col min="2" max="2" width="11.42578125" style="17"/>
    <col min="4" max="4" width="11.7109375" customWidth="1"/>
    <col min="5" max="5" width="16.140625" customWidth="1"/>
    <col min="6" max="6" width="15.85546875" customWidth="1"/>
    <col min="7" max="7" width="12.42578125" style="3" customWidth="1"/>
    <col min="8" max="8" width="11.42578125" style="17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7" x14ac:dyDescent="0.25">
      <c r="A3" s="2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x14ac:dyDescent="0.25">
      <c r="A4" s="1" t="s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6" spans="1:17" ht="17.25" x14ac:dyDescent="0.3">
      <c r="B6" s="4" t="s">
        <v>4</v>
      </c>
      <c r="E6" s="5" t="s">
        <v>5</v>
      </c>
      <c r="F6" s="5" t="s">
        <v>6</v>
      </c>
      <c r="H6" s="4" t="s">
        <v>7</v>
      </c>
      <c r="K6" s="5" t="s">
        <v>5</v>
      </c>
      <c r="L6" s="5" t="s">
        <v>6</v>
      </c>
      <c r="O6" s="6"/>
      <c r="P6" s="6"/>
    </row>
    <row r="8" spans="1:17" x14ac:dyDescent="0.25">
      <c r="B8" s="7" t="s">
        <v>8</v>
      </c>
      <c r="C8" s="8"/>
      <c r="E8" s="9"/>
      <c r="F8" s="9"/>
      <c r="H8" s="10" t="s">
        <v>9</v>
      </c>
      <c r="O8" s="11"/>
      <c r="P8" s="11"/>
      <c r="Q8" s="11"/>
    </row>
    <row r="9" spans="1:17" x14ac:dyDescent="0.25">
      <c r="A9" s="3" t="s">
        <v>10</v>
      </c>
      <c r="B9" s="12" t="s">
        <v>11</v>
      </c>
      <c r="C9" s="8"/>
      <c r="E9" s="9">
        <f>SUM(E10:E15)</f>
        <v>7126003.9799999995</v>
      </c>
      <c r="F9" s="9">
        <f>SUM(F10:F15)</f>
        <v>8417928.4500000011</v>
      </c>
      <c r="G9" s="3" t="s">
        <v>12</v>
      </c>
      <c r="H9" s="13" t="s">
        <v>13</v>
      </c>
      <c r="K9" s="9">
        <f>SUM(K10:K18)</f>
        <v>1803746.1499999997</v>
      </c>
      <c r="L9" s="9">
        <f>SUM(L10:L18)</f>
        <v>2361766.25</v>
      </c>
      <c r="O9" s="9"/>
      <c r="Q9" s="11"/>
    </row>
    <row r="10" spans="1:17" x14ac:dyDescent="0.25">
      <c r="A10" s="14" t="s">
        <v>14</v>
      </c>
      <c r="B10" s="11" t="s">
        <v>15</v>
      </c>
      <c r="C10" s="8"/>
      <c r="E10" s="9">
        <v>0</v>
      </c>
      <c r="F10" s="9">
        <v>0</v>
      </c>
      <c r="G10" s="15" t="s">
        <v>16</v>
      </c>
      <c r="H10" t="s">
        <v>17</v>
      </c>
      <c r="K10" s="9">
        <f>50478.14+13470.35+76513.38-50478.14</f>
        <v>89983.73</v>
      </c>
      <c r="L10" s="9">
        <v>548685.81000000006</v>
      </c>
      <c r="O10" s="11"/>
      <c r="P10" s="11"/>
      <c r="Q10" s="11"/>
    </row>
    <row r="11" spans="1:17" x14ac:dyDescent="0.25">
      <c r="A11" s="14" t="s">
        <v>18</v>
      </c>
      <c r="B11" s="11" t="s">
        <v>19</v>
      </c>
      <c r="C11" s="8"/>
      <c r="E11" s="9">
        <v>1319966.92</v>
      </c>
      <c r="F11" s="9">
        <v>716079.3</v>
      </c>
      <c r="G11" s="14" t="s">
        <v>20</v>
      </c>
      <c r="H11" t="s">
        <v>21</v>
      </c>
      <c r="K11" s="9">
        <v>0</v>
      </c>
      <c r="L11" s="9">
        <v>0</v>
      </c>
      <c r="N11" s="9"/>
      <c r="O11" s="9"/>
      <c r="P11" s="11"/>
      <c r="Q11" s="9"/>
    </row>
    <row r="12" spans="1:17" x14ac:dyDescent="0.25">
      <c r="A12" s="14" t="s">
        <v>22</v>
      </c>
      <c r="B12" s="8" t="s">
        <v>23</v>
      </c>
      <c r="C12" s="8"/>
      <c r="E12" s="9">
        <v>0</v>
      </c>
      <c r="F12" s="9">
        <v>0</v>
      </c>
      <c r="G12" s="14" t="s">
        <v>24</v>
      </c>
      <c r="H12" t="s">
        <v>25</v>
      </c>
      <c r="K12" s="9">
        <f>IFERROR(VLOOKUP(G12,[1]!Tabla_Saldos[#Data],9,FALSE),0)</f>
        <v>0</v>
      </c>
      <c r="L12" s="9">
        <f>IFERROR(VLOOKUP(H12,[1]!Tabla_Saldos[#Data],9,FALSE),0)</f>
        <v>0</v>
      </c>
      <c r="M12" s="11"/>
      <c r="N12" s="11"/>
      <c r="O12" s="9"/>
      <c r="P12" s="11"/>
      <c r="Q12" s="9"/>
    </row>
    <row r="13" spans="1:17" x14ac:dyDescent="0.25">
      <c r="A13" s="14" t="s">
        <v>26</v>
      </c>
      <c r="B13" s="8" t="s">
        <v>27</v>
      </c>
      <c r="C13" s="8"/>
      <c r="E13" s="9">
        <v>5800000</v>
      </c>
      <c r="F13" s="9">
        <v>7700014.5800000001</v>
      </c>
      <c r="G13" s="14" t="s">
        <v>28</v>
      </c>
      <c r="H13" t="s">
        <v>29</v>
      </c>
      <c r="K13" s="9">
        <f>IFERROR(VLOOKUP(G13,[1]!Tabla_Saldos[#Data],9,FALSE),0)</f>
        <v>0</v>
      </c>
      <c r="L13" s="9">
        <f>IFERROR(VLOOKUP(H13,[1]!Tabla_Saldos[#Data],9,FALSE),0)</f>
        <v>0</v>
      </c>
      <c r="M13" s="11"/>
      <c r="N13" s="11"/>
      <c r="O13" s="9"/>
      <c r="P13" s="11"/>
      <c r="Q13" s="9"/>
    </row>
    <row r="14" spans="1:17" x14ac:dyDescent="0.25">
      <c r="A14" s="14" t="s">
        <v>30</v>
      </c>
      <c r="B14" s="8" t="s">
        <v>31</v>
      </c>
      <c r="C14" s="8"/>
      <c r="E14" s="9">
        <v>6037.06</v>
      </c>
      <c r="F14" s="9">
        <v>1834.57</v>
      </c>
      <c r="G14" s="14" t="s">
        <v>32</v>
      </c>
      <c r="H14" t="s">
        <v>33</v>
      </c>
      <c r="K14" s="9">
        <v>0</v>
      </c>
      <c r="L14" s="9">
        <v>0</v>
      </c>
      <c r="M14" s="11"/>
      <c r="N14" s="11"/>
      <c r="O14" s="16"/>
      <c r="Q14" s="9"/>
    </row>
    <row r="15" spans="1:17" x14ac:dyDescent="0.25">
      <c r="A15" s="14" t="s">
        <v>34</v>
      </c>
      <c r="B15" s="8" t="s">
        <v>35</v>
      </c>
      <c r="C15" s="8"/>
      <c r="E15" s="9">
        <v>0</v>
      </c>
      <c r="F15" s="9">
        <v>0</v>
      </c>
      <c r="G15" s="14" t="s">
        <v>36</v>
      </c>
      <c r="H15" t="s">
        <v>37</v>
      </c>
      <c r="K15" s="9">
        <f>IFERROR(VLOOKUP(G15,[1]!Tabla_Saldos[#Data],9,FALSE),0)</f>
        <v>0</v>
      </c>
      <c r="L15" s="9">
        <f>IFERROR(VLOOKUP(H15,[1]!Tabla_Saldos[#Data],9,FALSE),0)</f>
        <v>0</v>
      </c>
      <c r="M15" s="11"/>
      <c r="N15" s="11"/>
    </row>
    <row r="16" spans="1:17" x14ac:dyDescent="0.25">
      <c r="B16" s="8"/>
      <c r="C16" s="8"/>
      <c r="E16" s="9"/>
      <c r="F16" s="9"/>
      <c r="G16" s="14" t="s">
        <v>38</v>
      </c>
      <c r="H16" t="s">
        <v>39</v>
      </c>
      <c r="K16" s="9">
        <f>1158954.95+564527.08-20172.07</f>
        <v>1703309.9599999997</v>
      </c>
      <c r="L16" s="9">
        <v>1802627.98</v>
      </c>
      <c r="M16" s="11"/>
      <c r="N16" s="11"/>
      <c r="O16" s="9"/>
      <c r="P16" s="9"/>
    </row>
    <row r="17" spans="1:18" x14ac:dyDescent="0.25">
      <c r="A17" s="3" t="s">
        <v>40</v>
      </c>
      <c r="B17" s="12" t="s">
        <v>41</v>
      </c>
      <c r="C17" s="8"/>
      <c r="E17" s="9">
        <f>SUM(E18:E24)</f>
        <v>0</v>
      </c>
      <c r="F17" s="9">
        <f>SUM(F18:F24)</f>
        <v>0</v>
      </c>
      <c r="G17" s="14" t="s">
        <v>42</v>
      </c>
      <c r="H17" t="s">
        <v>43</v>
      </c>
      <c r="K17" s="9">
        <v>0</v>
      </c>
      <c r="L17" s="9">
        <v>0</v>
      </c>
      <c r="M17" s="11"/>
      <c r="N17" s="11"/>
    </row>
    <row r="18" spans="1:18" x14ac:dyDescent="0.25">
      <c r="A18" s="14" t="s">
        <v>44</v>
      </c>
      <c r="B18" s="8" t="s">
        <v>45</v>
      </c>
      <c r="C18" s="8"/>
      <c r="E18" s="9">
        <f>IFERROR(VLOOKUP(A18,[1]!Tabla_Saldos[#Data],9,FALSE),0)</f>
        <v>0</v>
      </c>
      <c r="F18" s="9">
        <v>0</v>
      </c>
      <c r="G18" s="14" t="s">
        <v>46</v>
      </c>
      <c r="H18" t="s">
        <v>47</v>
      </c>
      <c r="K18" s="9">
        <v>10452.459999999999</v>
      </c>
      <c r="L18" s="9">
        <v>10452.459999999999</v>
      </c>
      <c r="M18" s="11"/>
      <c r="N18" s="11"/>
    </row>
    <row r="19" spans="1:18" x14ac:dyDescent="0.25">
      <c r="A19" s="14" t="s">
        <v>48</v>
      </c>
      <c r="B19" s="8" t="s">
        <v>49</v>
      </c>
      <c r="C19" s="8"/>
      <c r="E19" s="9">
        <f>IFERROR(VLOOKUP(A19,[1]!Tabla_Saldos[#Data],9,FALSE),0)</f>
        <v>0</v>
      </c>
      <c r="F19" s="9">
        <v>0</v>
      </c>
      <c r="K19" s="9"/>
      <c r="L19" s="9"/>
      <c r="M19" s="11"/>
      <c r="N19" s="11"/>
      <c r="O19" s="11"/>
      <c r="P19" s="11"/>
      <c r="Q19" s="11"/>
      <c r="R19" s="11"/>
    </row>
    <row r="20" spans="1:18" x14ac:dyDescent="0.25">
      <c r="A20" s="14" t="s">
        <v>50</v>
      </c>
      <c r="B20" s="8" t="s">
        <v>51</v>
      </c>
      <c r="C20" s="8"/>
      <c r="E20" s="9">
        <v>0</v>
      </c>
      <c r="F20" s="9">
        <v>0</v>
      </c>
      <c r="N20" s="11"/>
      <c r="O20" s="11"/>
      <c r="P20" s="11"/>
      <c r="Q20" s="11"/>
      <c r="R20" s="11"/>
    </row>
    <row r="21" spans="1:18" x14ac:dyDescent="0.25">
      <c r="A21" s="14" t="s">
        <v>52</v>
      </c>
      <c r="B21" s="8" t="s">
        <v>53</v>
      </c>
      <c r="C21" s="8"/>
      <c r="E21" s="9">
        <v>0</v>
      </c>
      <c r="F21" s="9">
        <v>0</v>
      </c>
      <c r="G21" s="3" t="s">
        <v>54</v>
      </c>
      <c r="H21" s="13" t="s">
        <v>55</v>
      </c>
      <c r="K21" s="9">
        <f>IFERROR(VLOOKUP(G21,[1]!Tabla_Saldos[#Data],9,FALSE),0)</f>
        <v>0</v>
      </c>
      <c r="L21" s="9">
        <v>0</v>
      </c>
      <c r="N21" s="11"/>
      <c r="O21" s="11"/>
      <c r="P21" s="11"/>
      <c r="Q21" s="11"/>
      <c r="R21" s="11"/>
    </row>
    <row r="22" spans="1:18" x14ac:dyDescent="0.25">
      <c r="A22" s="14" t="s">
        <v>56</v>
      </c>
      <c r="B22" s="8" t="s">
        <v>57</v>
      </c>
      <c r="C22" s="8"/>
      <c r="E22" s="9">
        <f>IFERROR(VLOOKUP(A22,[1]!Tabla_Saldos[#Data],9,FALSE),0)</f>
        <v>0</v>
      </c>
      <c r="F22" s="9">
        <v>0</v>
      </c>
      <c r="G22" s="3" t="s">
        <v>58</v>
      </c>
      <c r="H22" s="13" t="s">
        <v>59</v>
      </c>
      <c r="K22" s="9">
        <f>IFERROR(VLOOKUP(G22,[1]!Tabla_Saldos[#Data],9,FALSE),0)</f>
        <v>0</v>
      </c>
      <c r="L22" s="9">
        <v>0</v>
      </c>
      <c r="N22" s="11"/>
      <c r="O22" s="11"/>
      <c r="P22" s="11"/>
      <c r="Q22" s="11"/>
      <c r="R22" s="11"/>
    </row>
    <row r="23" spans="1:18" x14ac:dyDescent="0.25">
      <c r="A23" s="14" t="s">
        <v>60</v>
      </c>
      <c r="B23" s="8" t="s">
        <v>61</v>
      </c>
      <c r="C23" s="8"/>
      <c r="E23" s="9">
        <f>IFERROR(VLOOKUP(A23,[1]!Tabla_Saldos[#Data],9,FALSE),0)</f>
        <v>0</v>
      </c>
      <c r="F23" s="9">
        <v>0</v>
      </c>
      <c r="G23" s="3" t="s">
        <v>62</v>
      </c>
      <c r="H23" s="13" t="s">
        <v>63</v>
      </c>
      <c r="K23" s="9">
        <f>IFERROR(VLOOKUP(G23,[1]!Tabla_Saldos[#Data],9,FALSE),0)</f>
        <v>0</v>
      </c>
      <c r="L23" s="9">
        <v>0</v>
      </c>
      <c r="M23" t="s">
        <v>64</v>
      </c>
      <c r="N23" s="11"/>
      <c r="O23" s="11"/>
      <c r="P23" s="11"/>
      <c r="Q23" s="11"/>
      <c r="R23" s="11"/>
    </row>
    <row r="24" spans="1:18" x14ac:dyDescent="0.25">
      <c r="A24" s="14" t="s">
        <v>65</v>
      </c>
      <c r="B24" s="8" t="s">
        <v>66</v>
      </c>
      <c r="C24" s="8"/>
      <c r="E24" s="9">
        <f>IFERROR(VLOOKUP(A24,[1]!Tabla_Saldos[#Data],9,FALSE),0)</f>
        <v>0</v>
      </c>
      <c r="F24" s="9">
        <v>0</v>
      </c>
      <c r="G24" s="3" t="s">
        <v>67</v>
      </c>
      <c r="H24" s="13" t="s">
        <v>68</v>
      </c>
      <c r="K24" s="9">
        <f>IFERROR(VLOOKUP(G24,[1]!Tabla_Saldos[#Data],9,FALSE),0)</f>
        <v>0</v>
      </c>
      <c r="L24" s="9">
        <v>0</v>
      </c>
      <c r="N24" s="11"/>
      <c r="O24" s="11"/>
      <c r="P24" s="11"/>
      <c r="Q24" s="11"/>
      <c r="R24" s="11"/>
    </row>
    <row r="25" spans="1:18" x14ac:dyDescent="0.25">
      <c r="B25" s="8"/>
      <c r="C25" s="8"/>
      <c r="E25" s="9"/>
      <c r="F25" s="9"/>
      <c r="G25" s="3" t="s">
        <v>69</v>
      </c>
      <c r="H25" s="13" t="s">
        <v>70</v>
      </c>
      <c r="K25" s="9">
        <f>IFERROR(VLOOKUP(G25,[1]!Tabla_Saldos[#Data],9,FALSE),0)</f>
        <v>0</v>
      </c>
      <c r="L25" s="9">
        <v>0</v>
      </c>
      <c r="N25" s="11"/>
      <c r="O25" s="11"/>
      <c r="P25" s="11"/>
      <c r="Q25" s="11"/>
      <c r="R25" s="11"/>
    </row>
    <row r="26" spans="1:18" x14ac:dyDescent="0.25">
      <c r="A26" s="3" t="s">
        <v>71</v>
      </c>
      <c r="B26" s="12" t="s">
        <v>72</v>
      </c>
      <c r="C26" s="8"/>
      <c r="E26" s="9">
        <f>IFERROR(VLOOKUP(A26,[1]!Tabla_Saldos[#Data],9,FALSE),0)</f>
        <v>0</v>
      </c>
      <c r="F26" s="9">
        <v>0</v>
      </c>
      <c r="G26" s="3" t="s">
        <v>73</v>
      </c>
      <c r="H26" s="13" t="s">
        <v>74</v>
      </c>
      <c r="K26" s="9">
        <f>IFERROR(VLOOKUP(G26,[1]!Tabla_Saldos[#Data],9,FALSE),0)</f>
        <v>0</v>
      </c>
      <c r="L26" s="9">
        <v>0</v>
      </c>
      <c r="N26" s="11" t="s">
        <v>64</v>
      </c>
      <c r="O26" s="11"/>
      <c r="P26" s="11"/>
      <c r="Q26" s="11"/>
      <c r="R26" s="11"/>
    </row>
    <row r="27" spans="1:18" x14ac:dyDescent="0.25">
      <c r="A27" s="18" t="s">
        <v>75</v>
      </c>
      <c r="B27" s="8" t="s">
        <v>76</v>
      </c>
      <c r="C27" s="8"/>
      <c r="E27" s="9">
        <f>IFERROR(VLOOKUP(A27,[1]!Tabla_Saldos[#Data],9,FALSE),0)</f>
        <v>0</v>
      </c>
      <c r="F27" s="9">
        <v>0</v>
      </c>
      <c r="G27" s="3" t="s">
        <v>77</v>
      </c>
      <c r="H27" s="13" t="s">
        <v>78</v>
      </c>
      <c r="K27" s="9">
        <f>IFERROR(VLOOKUP(G27,[1]!Tabla_Saldos[#Data],9,FALSE),0)</f>
        <v>0</v>
      </c>
      <c r="L27" s="9">
        <v>0</v>
      </c>
      <c r="N27" s="11"/>
      <c r="O27" s="11"/>
      <c r="P27" s="11"/>
      <c r="Q27" s="11"/>
      <c r="R27" s="11"/>
    </row>
    <row r="28" spans="1:18" x14ac:dyDescent="0.25">
      <c r="A28" s="3" t="s">
        <v>79</v>
      </c>
      <c r="B28" s="12" t="s">
        <v>80</v>
      </c>
      <c r="C28" s="8"/>
      <c r="E28" s="9">
        <v>0</v>
      </c>
      <c r="F28" s="9">
        <v>0</v>
      </c>
      <c r="K28" s="9"/>
      <c r="L28" s="9"/>
      <c r="N28" s="11"/>
      <c r="O28" s="11"/>
      <c r="P28" s="11"/>
      <c r="Q28" s="11"/>
      <c r="R28" s="11"/>
    </row>
    <row r="29" spans="1:18" x14ac:dyDescent="0.25">
      <c r="A29" s="14" t="s">
        <v>81</v>
      </c>
      <c r="B29" s="8" t="s">
        <v>82</v>
      </c>
      <c r="C29" s="8"/>
      <c r="E29" s="9">
        <v>0</v>
      </c>
      <c r="F29" s="9">
        <v>0</v>
      </c>
      <c r="H29" s="19" t="s">
        <v>83</v>
      </c>
      <c r="K29" s="20">
        <f>+K9+K21+K22+K23+K24+K25+K26+K27</f>
        <v>1803746.1499999997</v>
      </c>
      <c r="L29" s="20">
        <f>+L9+L21+L22+L23+L24+L25+L26+L27</f>
        <v>2361766.25</v>
      </c>
      <c r="N29" s="11"/>
      <c r="O29" s="11"/>
      <c r="P29" s="11"/>
      <c r="Q29" s="11"/>
      <c r="R29" s="11"/>
    </row>
    <row r="30" spans="1:18" x14ac:dyDescent="0.25">
      <c r="A30" s="3" t="s">
        <v>84</v>
      </c>
      <c r="B30" s="12" t="s">
        <v>85</v>
      </c>
      <c r="C30" s="8"/>
      <c r="E30" s="9">
        <f>IFERROR(VLOOKUP(A30,[1]!Tabla_Saldos[#Data],9,FALSE),0)</f>
        <v>0</v>
      </c>
      <c r="F30" s="9">
        <v>0</v>
      </c>
      <c r="N30" s="11"/>
      <c r="O30" s="11"/>
      <c r="P30" s="11"/>
      <c r="Q30" s="11"/>
      <c r="R30" s="11"/>
    </row>
    <row r="31" spans="1:18" x14ac:dyDescent="0.25">
      <c r="A31" s="3" t="s">
        <v>86</v>
      </c>
      <c r="B31" s="12" t="s">
        <v>87</v>
      </c>
      <c r="C31" s="8"/>
      <c r="E31" s="9">
        <f>IFERROR(VLOOKUP(A31,[1]!Tabla_Saldos[#Data],9,FALSE),0)</f>
        <v>0</v>
      </c>
      <c r="F31" s="9">
        <v>0</v>
      </c>
      <c r="K31" s="9"/>
      <c r="N31" s="11"/>
      <c r="O31" s="11"/>
      <c r="P31" s="11"/>
      <c r="Q31" s="11"/>
      <c r="R31" s="11"/>
    </row>
    <row r="32" spans="1:18" x14ac:dyDescent="0.25">
      <c r="A32" s="18"/>
      <c r="B32" s="8"/>
      <c r="C32" s="8"/>
      <c r="E32" s="9"/>
      <c r="F32" s="9"/>
      <c r="N32" s="11"/>
      <c r="O32" s="11"/>
      <c r="P32" s="11"/>
      <c r="Q32" s="11"/>
      <c r="R32" s="11"/>
    </row>
    <row r="33" spans="1:18" x14ac:dyDescent="0.25">
      <c r="B33" s="21" t="s">
        <v>88</v>
      </c>
      <c r="C33" s="8"/>
      <c r="E33" s="20">
        <f>+E31+E30+E28+E27+E26+E17+E9</f>
        <v>7126003.9799999995</v>
      </c>
      <c r="F33" s="20">
        <f>+F31+F30+F28+F27+F26+F17+F9</f>
        <v>8417928.4500000011</v>
      </c>
      <c r="H33" s="10" t="s">
        <v>89</v>
      </c>
      <c r="K33" s="9"/>
      <c r="L33" s="9"/>
      <c r="N33" s="11"/>
      <c r="O33" s="11"/>
      <c r="P33" s="11"/>
      <c r="Q33" s="11"/>
      <c r="R33" s="11"/>
    </row>
    <row r="34" spans="1:18" x14ac:dyDescent="0.25">
      <c r="B34" s="8"/>
      <c r="C34" s="8"/>
      <c r="E34" s="9"/>
      <c r="F34" s="9"/>
    </row>
    <row r="35" spans="1:18" x14ac:dyDescent="0.25">
      <c r="B35" s="7" t="s">
        <v>90</v>
      </c>
      <c r="C35" s="8"/>
      <c r="E35" s="9"/>
      <c r="F35" s="9"/>
      <c r="G35" s="3" t="s">
        <v>91</v>
      </c>
      <c r="H35" s="13" t="s">
        <v>92</v>
      </c>
      <c r="K35" s="9">
        <f>IFERROR(VLOOKUP(G35,[1]!Tabla_Saldos[#Data],9,FALSE),0)</f>
        <v>0</v>
      </c>
      <c r="L35" s="9">
        <f>IFERROR(VLOOKUP(G35,[1]!Tabla_aniomenosuno[#Data],9,FALSE),0)</f>
        <v>0</v>
      </c>
    </row>
    <row r="36" spans="1:18" x14ac:dyDescent="0.25">
      <c r="A36" s="3" t="s">
        <v>93</v>
      </c>
      <c r="B36" s="12" t="s">
        <v>94</v>
      </c>
      <c r="C36" s="8"/>
      <c r="G36" s="3" t="s">
        <v>95</v>
      </c>
      <c r="H36" s="13" t="s">
        <v>96</v>
      </c>
      <c r="K36" s="9">
        <f>IFERROR(VLOOKUP(G36,[1]!Tabla_Saldos[#Data],9,FALSE),0)</f>
        <v>0</v>
      </c>
      <c r="L36" s="9">
        <f>IFERROR(VLOOKUP(G36,[1]!Tabla_aniomenosuno[#Data],9,FALSE),0)</f>
        <v>0</v>
      </c>
    </row>
    <row r="37" spans="1:18" x14ac:dyDescent="0.25">
      <c r="B37" s="8"/>
      <c r="C37" s="8"/>
      <c r="G37" s="3" t="s">
        <v>97</v>
      </c>
      <c r="H37" s="13" t="s">
        <v>98</v>
      </c>
      <c r="K37" s="9">
        <f>IFERROR(VLOOKUP(G37,[1]!Tabla_Saldos[#Data],9,FALSE),0)</f>
        <v>0</v>
      </c>
      <c r="L37" s="9">
        <f>IFERROR(VLOOKUP(G37,[1]!Tabla_aniomenosuno[#Data],9,FALSE),0)</f>
        <v>0</v>
      </c>
      <c r="M37" s="9"/>
    </row>
    <row r="38" spans="1:18" x14ac:dyDescent="0.25">
      <c r="A38" s="3" t="s">
        <v>99</v>
      </c>
      <c r="B38" s="12" t="s">
        <v>100</v>
      </c>
      <c r="C38" s="8"/>
      <c r="E38" s="9">
        <f>SUM(E39:E43)</f>
        <v>0</v>
      </c>
      <c r="F38" s="9">
        <f>SUM(F39:F43)</f>
        <v>0</v>
      </c>
      <c r="G38" s="3" t="s">
        <v>101</v>
      </c>
      <c r="H38" s="13" t="s">
        <v>102</v>
      </c>
      <c r="K38" s="9">
        <f>IFERROR(VLOOKUP(G38,[1]!Tabla_Saldos[#Data],9,FALSE),0)</f>
        <v>0</v>
      </c>
      <c r="L38" s="9">
        <f>IFERROR(VLOOKUP(G38,[1]!Tabla_aniomenosuno[#Data],9,FALSE),0)</f>
        <v>0</v>
      </c>
    </row>
    <row r="39" spans="1:18" x14ac:dyDescent="0.25">
      <c r="A39" s="14" t="s">
        <v>103</v>
      </c>
      <c r="B39" s="8" t="s">
        <v>104</v>
      </c>
      <c r="C39" s="8"/>
      <c r="E39" s="9">
        <f>IFERROR(VLOOKUP(A39,[1]!Tabla_Saldos[#Data],9,FALSE),0)</f>
        <v>0</v>
      </c>
      <c r="F39" s="9">
        <f>IFERROR(VLOOKUP(B39,[1]!Tabla_Saldos[#Data],9,FALSE),0)</f>
        <v>0</v>
      </c>
      <c r="G39" s="3" t="s">
        <v>105</v>
      </c>
      <c r="H39" s="13" t="s">
        <v>106</v>
      </c>
      <c r="K39" s="9">
        <f>IFERROR(VLOOKUP(G39,[1]!Tabla_Saldos[#Data],9,FALSE),0)</f>
        <v>0</v>
      </c>
      <c r="L39" s="9">
        <f>IFERROR(VLOOKUP(G39,[1]!Tabla_aniomenosuno[#Data],9,FALSE),0)</f>
        <v>0</v>
      </c>
    </row>
    <row r="40" spans="1:18" x14ac:dyDescent="0.25">
      <c r="A40" s="14" t="s">
        <v>107</v>
      </c>
      <c r="B40" s="8" t="s">
        <v>108</v>
      </c>
      <c r="C40" s="8"/>
      <c r="E40" s="9">
        <f>IFERROR(VLOOKUP(A40,[1]!Tabla_Saldos[#Data],9,FALSE),0)</f>
        <v>0</v>
      </c>
      <c r="F40" s="9">
        <f>IFERROR(VLOOKUP(B40,[1]!Tabla_Saldos[#Data],9,FALSE),0)</f>
        <v>0</v>
      </c>
      <c r="G40" s="18" t="s">
        <v>109</v>
      </c>
      <c r="H40" s="17" t="s">
        <v>110</v>
      </c>
      <c r="K40" s="9">
        <f>IFERROR(VLOOKUP(G40,[1]!Tabla_Saldos[#Data],9,FALSE),0)</f>
        <v>0</v>
      </c>
      <c r="L40" s="9">
        <f>IFERROR(VLOOKUP(G40,[1]!Tabla_aniomenosuno[#Data],9,FALSE),0)</f>
        <v>0</v>
      </c>
    </row>
    <row r="41" spans="1:18" x14ac:dyDescent="0.25">
      <c r="A41" s="14" t="s">
        <v>111</v>
      </c>
      <c r="B41" s="8" t="s">
        <v>53</v>
      </c>
      <c r="C41" s="8"/>
      <c r="E41" s="9">
        <f>IFERROR(VLOOKUP(A41,[1]!Tabla_Saldos[#Data],9,FALSE),0)</f>
        <v>0</v>
      </c>
      <c r="F41" s="9">
        <f>IFERROR(VLOOKUP(B41,[1]!Tabla_Saldos[#Data],9,FALSE),0)</f>
        <v>0</v>
      </c>
      <c r="K41" s="9"/>
      <c r="L41" s="9"/>
    </row>
    <row r="42" spans="1:18" x14ac:dyDescent="0.25">
      <c r="A42" s="14" t="s">
        <v>112</v>
      </c>
      <c r="B42" s="8" t="s">
        <v>113</v>
      </c>
      <c r="C42" s="8"/>
      <c r="E42" s="9">
        <f>IFERROR(VLOOKUP(A42,[1]!Tabla_Saldos[#Data],9,FALSE),0)</f>
        <v>0</v>
      </c>
      <c r="F42" s="9">
        <f>IFERROR(VLOOKUP(B42,[1]!Tabla_Saldos[#Data],9,FALSE),0)</f>
        <v>0</v>
      </c>
      <c r="H42" s="19" t="s">
        <v>114</v>
      </c>
      <c r="K42" s="20">
        <f>SUM(K35:K41)</f>
        <v>0</v>
      </c>
      <c r="L42" s="20">
        <f>SUM(L35:L41)</f>
        <v>0</v>
      </c>
    </row>
    <row r="43" spans="1:18" x14ac:dyDescent="0.25">
      <c r="A43" s="14" t="s">
        <v>115</v>
      </c>
      <c r="B43" s="8" t="s">
        <v>116</v>
      </c>
      <c r="C43" s="8"/>
      <c r="E43" s="9">
        <f>IFERROR(VLOOKUP(A43,[1]!Tabla_Saldos[#Data],9,FALSE),0)</f>
        <v>0</v>
      </c>
      <c r="F43" s="9">
        <f>IFERROR(VLOOKUP(B43,[1]!Tabla_Saldos[#Data],9,FALSE),0)</f>
        <v>0</v>
      </c>
      <c r="H43" s="19"/>
      <c r="K43" s="22"/>
      <c r="L43" s="22"/>
    </row>
    <row r="44" spans="1:18" x14ac:dyDescent="0.25">
      <c r="A44" s="14"/>
      <c r="B44" s="8"/>
      <c r="C44" s="8"/>
      <c r="E44" s="9"/>
      <c r="F44" s="9"/>
      <c r="G44" s="23"/>
    </row>
    <row r="45" spans="1:18" ht="15.75" thickBot="1" x14ac:dyDescent="0.3">
      <c r="A45" s="3" t="s">
        <v>117</v>
      </c>
      <c r="B45" s="12" t="s">
        <v>118</v>
      </c>
      <c r="C45" s="8"/>
      <c r="E45" s="9">
        <v>0</v>
      </c>
      <c r="F45" s="9">
        <v>0</v>
      </c>
      <c r="G45" s="24"/>
      <c r="H45" s="19" t="s">
        <v>119</v>
      </c>
      <c r="K45" s="25">
        <f>+K29+K42</f>
        <v>1803746.1499999997</v>
      </c>
      <c r="L45" s="25">
        <f>+L29+L42</f>
        <v>2361766.25</v>
      </c>
    </row>
    <row r="46" spans="1:18" ht="15.75" thickTop="1" x14ac:dyDescent="0.25">
      <c r="A46" s="3" t="s">
        <v>120</v>
      </c>
      <c r="B46" s="12" t="s">
        <v>121</v>
      </c>
      <c r="C46" s="8"/>
      <c r="E46" s="9">
        <f>SUM(E47:E54)</f>
        <v>10785869.809999999</v>
      </c>
      <c r="F46" s="9">
        <f>SUM(F47:F54)</f>
        <v>10745171.210000001</v>
      </c>
      <c r="G46" s="24"/>
    </row>
    <row r="47" spans="1:18" ht="17.25" x14ac:dyDescent="0.3">
      <c r="A47" s="14" t="s">
        <v>122</v>
      </c>
      <c r="B47" s="8" t="s">
        <v>123</v>
      </c>
      <c r="C47" s="8"/>
      <c r="E47" s="9">
        <f>3685002.19+797526.83</f>
        <v>4482529.0199999996</v>
      </c>
      <c r="F47" s="9">
        <v>4441830.42</v>
      </c>
      <c r="H47" s="4" t="s">
        <v>124</v>
      </c>
      <c r="K47" s="9"/>
      <c r="L47" s="22"/>
      <c r="P47" s="9"/>
    </row>
    <row r="48" spans="1:18" x14ac:dyDescent="0.25">
      <c r="A48" s="14" t="s">
        <v>125</v>
      </c>
      <c r="B48" s="8" t="s">
        <v>126</v>
      </c>
      <c r="C48" s="8"/>
      <c r="E48" s="9">
        <v>0</v>
      </c>
      <c r="F48" s="9">
        <v>0</v>
      </c>
      <c r="H48" s="10" t="s">
        <v>127</v>
      </c>
      <c r="K48" s="9"/>
      <c r="L48" s="9"/>
    </row>
    <row r="49" spans="1:19" x14ac:dyDescent="0.25">
      <c r="A49" s="14" t="s">
        <v>128</v>
      </c>
      <c r="B49" s="8" t="s">
        <v>129</v>
      </c>
      <c r="C49" s="8"/>
      <c r="E49" s="9">
        <v>1</v>
      </c>
      <c r="F49" s="9">
        <v>1</v>
      </c>
      <c r="G49" s="18" t="s">
        <v>130</v>
      </c>
      <c r="H49" s="17" t="s">
        <v>131</v>
      </c>
      <c r="K49" s="9">
        <v>3565163.83</v>
      </c>
      <c r="L49" s="9">
        <v>3524465.23</v>
      </c>
      <c r="M49" s="9"/>
      <c r="N49" s="9"/>
    </row>
    <row r="50" spans="1:19" x14ac:dyDescent="0.25">
      <c r="A50" s="14" t="s">
        <v>132</v>
      </c>
      <c r="B50" s="8" t="s">
        <v>133</v>
      </c>
      <c r="C50" s="8"/>
      <c r="E50" s="9">
        <v>4672254.92</v>
      </c>
      <c r="F50" s="9">
        <v>4672254.92</v>
      </c>
      <c r="G50" s="18" t="s">
        <v>134</v>
      </c>
      <c r="H50" s="17" t="s">
        <v>135</v>
      </c>
      <c r="K50" s="9">
        <f>7220453.98+252</f>
        <v>7220705.9800000004</v>
      </c>
      <c r="L50" s="9">
        <v>7220705.9800000004</v>
      </c>
      <c r="N50" s="11"/>
      <c r="P50" s="9"/>
      <c r="Q50" s="9"/>
      <c r="S50" s="9"/>
    </row>
    <row r="51" spans="1:19" x14ac:dyDescent="0.25">
      <c r="A51" s="14" t="s">
        <v>136</v>
      </c>
      <c r="B51" s="8" t="s">
        <v>137</v>
      </c>
      <c r="C51" s="8"/>
      <c r="E51" s="9">
        <v>0</v>
      </c>
      <c r="F51" s="9">
        <v>0</v>
      </c>
      <c r="G51" s="18" t="s">
        <v>138</v>
      </c>
      <c r="H51" s="17" t="s">
        <v>139</v>
      </c>
      <c r="K51" s="9">
        <f>IFERROR(VLOOKUP(G51,[1]!Tabla_Saldos[#Data],9,FALSE),0)</f>
        <v>0</v>
      </c>
      <c r="L51" s="9">
        <f>IFERROR(VLOOKUP(H51,[1]!Tabla_Saldos[#Data],9,FALSE),0)</f>
        <v>0</v>
      </c>
      <c r="N51" s="11"/>
      <c r="P51" s="9"/>
      <c r="Q51" s="9"/>
      <c r="S51" s="9"/>
    </row>
    <row r="52" spans="1:19" x14ac:dyDescent="0.25">
      <c r="A52" s="14" t="s">
        <v>140</v>
      </c>
      <c r="B52" s="8" t="s">
        <v>141</v>
      </c>
      <c r="C52" s="8"/>
      <c r="E52" s="9">
        <v>1631084.87</v>
      </c>
      <c r="F52" s="9">
        <v>1631084.87</v>
      </c>
      <c r="H52" s="19"/>
      <c r="K52" s="9"/>
      <c r="L52" s="9"/>
      <c r="N52" s="11"/>
      <c r="P52" s="9"/>
      <c r="Q52" s="9"/>
      <c r="S52" s="9"/>
    </row>
    <row r="53" spans="1:19" x14ac:dyDescent="0.25">
      <c r="A53" s="14" t="s">
        <v>142</v>
      </c>
      <c r="B53" s="8" t="s">
        <v>143</v>
      </c>
      <c r="C53" s="8"/>
      <c r="E53" s="9">
        <v>0</v>
      </c>
      <c r="F53" s="9">
        <v>0</v>
      </c>
      <c r="G53" s="18"/>
      <c r="H53" s="19" t="s">
        <v>144</v>
      </c>
      <c r="K53" s="20">
        <f>SUM(K49:K52)</f>
        <v>10785869.810000001</v>
      </c>
      <c r="L53" s="20">
        <f>SUM(L49:L52)</f>
        <v>10745171.210000001</v>
      </c>
      <c r="N53" s="11"/>
      <c r="P53" s="9"/>
      <c r="Q53" s="9"/>
      <c r="S53" s="9"/>
    </row>
    <row r="54" spans="1:19" x14ac:dyDescent="0.25">
      <c r="A54" s="14" t="s">
        <v>145</v>
      </c>
      <c r="B54" s="8" t="s">
        <v>146</v>
      </c>
      <c r="C54" s="8"/>
      <c r="E54" s="9">
        <f>IFERROR(VLOOKUP(A54,[1]!Tabla_Saldos[#Data],9,FALSE),0)</f>
        <v>0</v>
      </c>
      <c r="F54" s="9">
        <f>IFERROR(VLOOKUP(B54,[1]!Tabla_Saldos[#Data],9,FALSE),0)</f>
        <v>0</v>
      </c>
      <c r="H54" s="19"/>
      <c r="K54" s="9"/>
      <c r="L54" s="9"/>
      <c r="N54" s="11"/>
      <c r="P54" s="11"/>
      <c r="R54" s="9"/>
      <c r="S54" s="9"/>
    </row>
    <row r="55" spans="1:19" x14ac:dyDescent="0.25">
      <c r="A55" s="14"/>
      <c r="B55" s="8"/>
      <c r="C55" s="8"/>
      <c r="E55" s="9"/>
      <c r="F55" s="9"/>
      <c r="N55" s="11"/>
      <c r="O55" s="9"/>
      <c r="R55" s="26"/>
    </row>
    <row r="56" spans="1:19" x14ac:dyDescent="0.25">
      <c r="B56" s="8"/>
      <c r="C56" s="8"/>
      <c r="E56" s="9"/>
      <c r="F56" s="9"/>
      <c r="G56" s="18" t="s">
        <v>147</v>
      </c>
      <c r="N56" s="11"/>
      <c r="O56" s="9"/>
    </row>
    <row r="57" spans="1:19" x14ac:dyDescent="0.25">
      <c r="A57" s="3" t="s">
        <v>148</v>
      </c>
      <c r="B57" s="12" t="s">
        <v>149</v>
      </c>
      <c r="C57" s="8"/>
      <c r="E57" s="9">
        <f>+E58</f>
        <v>1271649.71</v>
      </c>
      <c r="F57" s="9">
        <f>+F58</f>
        <v>1271649.71</v>
      </c>
      <c r="G57" s="18"/>
      <c r="H57"/>
    </row>
    <row r="58" spans="1:19" x14ac:dyDescent="0.25">
      <c r="A58" s="14" t="s">
        <v>150</v>
      </c>
      <c r="B58" s="8" t="s">
        <v>151</v>
      </c>
      <c r="C58" s="8"/>
      <c r="E58" s="9">
        <f>987400+174000+110249.71</f>
        <v>1271649.71</v>
      </c>
      <c r="F58" s="9">
        <f>987400+174000+110249.71</f>
        <v>1271649.71</v>
      </c>
      <c r="G58" s="18" t="s">
        <v>147</v>
      </c>
      <c r="H58" s="10" t="s">
        <v>152</v>
      </c>
      <c r="K58" s="9"/>
      <c r="L58" s="9"/>
      <c r="M58" s="16"/>
      <c r="N58" s="27"/>
    </row>
    <row r="59" spans="1:19" x14ac:dyDescent="0.25">
      <c r="A59" s="14" t="s">
        <v>153</v>
      </c>
      <c r="B59" s="8" t="s">
        <v>154</v>
      </c>
      <c r="C59" s="8"/>
      <c r="E59" s="9">
        <f>IFERROR(VLOOKUP(A59,[1]!Tabla_Saldos[#Data],9,FALSE),0)</f>
        <v>0</v>
      </c>
      <c r="F59" s="9">
        <f>IFERROR(VLOOKUP(B59,[1]!Tabla_Saldos[#Data],9,FALSE),0)</f>
        <v>0</v>
      </c>
      <c r="G59" s="18" t="s">
        <v>147</v>
      </c>
      <c r="H59" s="17" t="s">
        <v>155</v>
      </c>
      <c r="K59" s="28">
        <f>+K60</f>
        <v>4941611.3299999982</v>
      </c>
      <c r="L59" s="28">
        <f>+L60</f>
        <v>4654853.8600000003</v>
      </c>
    </row>
    <row r="60" spans="1:19" x14ac:dyDescent="0.25">
      <c r="A60" s="3" t="s">
        <v>156</v>
      </c>
      <c r="B60" s="12" t="s">
        <v>157</v>
      </c>
      <c r="C60" s="8"/>
      <c r="E60" s="9">
        <f>+E61</f>
        <v>-10731371.720000001</v>
      </c>
      <c r="F60" s="9">
        <f>+F61</f>
        <v>-10718590.4</v>
      </c>
      <c r="G60" s="18" t="s">
        <v>147</v>
      </c>
      <c r="H60" s="17" t="s">
        <v>155</v>
      </c>
      <c r="K60" s="9">
        <f>+'[2]2.Estado de Actividades TODO '!I75</f>
        <v>4941611.3299999982</v>
      </c>
      <c r="L60" s="9">
        <v>4654853.8600000003</v>
      </c>
      <c r="M60" s="9"/>
      <c r="N60" s="9"/>
    </row>
    <row r="61" spans="1:19" x14ac:dyDescent="0.25">
      <c r="A61" s="14" t="s">
        <v>158</v>
      </c>
      <c r="B61" s="12" t="s">
        <v>159</v>
      </c>
      <c r="C61" s="8"/>
      <c r="E61" s="9">
        <v>-10731371.720000001</v>
      </c>
      <c r="F61" s="9">
        <v>-10718590.4</v>
      </c>
      <c r="G61" s="3" t="s">
        <v>160</v>
      </c>
      <c r="H61" s="17" t="s">
        <v>161</v>
      </c>
      <c r="K61" s="9">
        <v>-9230924.6600000001</v>
      </c>
      <c r="L61" s="9">
        <v>-8197481.5</v>
      </c>
      <c r="M61" s="9"/>
      <c r="N61" s="29"/>
    </row>
    <row r="62" spans="1:19" x14ac:dyDescent="0.25">
      <c r="A62" s="3" t="s">
        <v>162</v>
      </c>
      <c r="B62" s="12" t="s">
        <v>163</v>
      </c>
      <c r="C62" s="8"/>
      <c r="E62" s="9">
        <v>0</v>
      </c>
      <c r="F62" s="9">
        <f>IFERROR(VLOOKUP(B62,[1]!Tabla_Saldos[#Data],9,FALSE),0)</f>
        <v>0</v>
      </c>
      <c r="G62" s="3" t="s">
        <v>164</v>
      </c>
      <c r="H62" s="17" t="s">
        <v>165</v>
      </c>
      <c r="K62" s="9"/>
      <c r="L62" s="9"/>
      <c r="M62" s="9"/>
      <c r="N62" s="16"/>
      <c r="O62" s="9"/>
    </row>
    <row r="63" spans="1:19" x14ac:dyDescent="0.25">
      <c r="A63" s="3" t="s">
        <v>166</v>
      </c>
      <c r="B63" s="12" t="s">
        <v>167</v>
      </c>
      <c r="C63" s="8"/>
      <c r="E63" s="9">
        <f>IFERROR(VLOOKUP(A63,[1]!Tabla_Saldos[#Data],9,FALSE),0)</f>
        <v>0</v>
      </c>
      <c r="F63" s="9">
        <f>IFERROR(VLOOKUP(B63,[1]!Tabla_Saldos[#Data],9,FALSE),0)</f>
        <v>0</v>
      </c>
      <c r="G63" s="14" t="s">
        <v>168</v>
      </c>
      <c r="H63" t="s">
        <v>169</v>
      </c>
      <c r="K63" s="9">
        <v>151849.15</v>
      </c>
      <c r="L63" s="9">
        <v>151849.15</v>
      </c>
      <c r="M63" s="11"/>
    </row>
    <row r="64" spans="1:19" x14ac:dyDescent="0.25">
      <c r="A64" s="3" t="s">
        <v>170</v>
      </c>
      <c r="B64" s="13" t="s">
        <v>171</v>
      </c>
      <c r="E64" s="9">
        <f>IFERROR(VLOOKUP(A64,[1]!Tabla_Saldos[#Data],9,FALSE),0)</f>
        <v>0</v>
      </c>
      <c r="F64" s="9">
        <f>IFERROR(VLOOKUP(B64,[1]!Tabla_Saldos[#Data],9,FALSE),0)</f>
        <v>0</v>
      </c>
      <c r="H64" s="19" t="s">
        <v>172</v>
      </c>
      <c r="K64" s="20">
        <f>SUM(K60:K63)</f>
        <v>-4137464.180000002</v>
      </c>
      <c r="L64" s="20">
        <f>SUM(L60:L63)</f>
        <v>-3390778.4899999998</v>
      </c>
      <c r="M64" s="16"/>
      <c r="O64" s="9"/>
    </row>
    <row r="65" spans="1:15" x14ac:dyDescent="0.25">
      <c r="E65" s="9"/>
      <c r="F65" s="9"/>
      <c r="G65" s="30"/>
      <c r="K65" s="9"/>
      <c r="L65" s="9"/>
      <c r="N65" s="11"/>
    </row>
    <row r="66" spans="1:15" ht="15.75" thickBot="1" x14ac:dyDescent="0.3">
      <c r="B66" s="19" t="s">
        <v>173</v>
      </c>
      <c r="E66" s="20">
        <f>+E64+E63+E62+E60+E57+E46+E45+E38</f>
        <v>1326147.799999997</v>
      </c>
      <c r="F66" s="20">
        <f>+F64+F63+F62+F60+F57+F46+F45+F38</f>
        <v>1298230.5199999996</v>
      </c>
      <c r="H66" s="19" t="s">
        <v>174</v>
      </c>
      <c r="K66" s="25">
        <f>+K53+K64</f>
        <v>6648405.629999999</v>
      </c>
      <c r="L66" s="25">
        <f>+L53+L64</f>
        <v>7354392.7200000007</v>
      </c>
      <c r="M66" s="9"/>
    </row>
    <row r="67" spans="1:15" ht="15.75" thickTop="1" x14ac:dyDescent="0.25">
      <c r="E67" s="9"/>
      <c r="F67" s="9"/>
      <c r="K67" s="9"/>
      <c r="L67" s="9"/>
    </row>
    <row r="68" spans="1:15" ht="15.75" thickBot="1" x14ac:dyDescent="0.3">
      <c r="A68" s="30"/>
      <c r="B68" s="19" t="s">
        <v>175</v>
      </c>
      <c r="C68" s="31"/>
      <c r="D68" s="31"/>
      <c r="E68" s="25">
        <f>+E33+E66</f>
        <v>8452151.7799999975</v>
      </c>
      <c r="F68" s="25">
        <f>+F33+F66</f>
        <v>9716158.9700000007</v>
      </c>
      <c r="H68" s="19" t="s">
        <v>176</v>
      </c>
      <c r="I68" s="31"/>
      <c r="J68" s="31"/>
      <c r="K68" s="25">
        <f>+K45+K66</f>
        <v>8452151.7799999993</v>
      </c>
      <c r="L68" s="25">
        <f>+L45+L66</f>
        <v>9716158.9700000007</v>
      </c>
      <c r="M68" s="9"/>
      <c r="N68" s="9"/>
      <c r="O68" s="9"/>
    </row>
    <row r="69" spans="1:15" ht="15.75" thickTop="1" x14ac:dyDescent="0.25">
      <c r="E69" s="9"/>
      <c r="F69" s="9"/>
      <c r="H69" s="28"/>
      <c r="K69" s="28"/>
      <c r="L69" s="9"/>
      <c r="M69" s="9"/>
      <c r="N69" s="9"/>
      <c r="O69" s="9"/>
    </row>
    <row r="70" spans="1:15" ht="7.5" customHeight="1" x14ac:dyDescent="0.25">
      <c r="K70" s="9"/>
      <c r="L70" s="9"/>
    </row>
    <row r="71" spans="1:15" x14ac:dyDescent="0.25">
      <c r="B71" s="19" t="s">
        <v>177</v>
      </c>
      <c r="C71" s="17"/>
      <c r="D71" s="17"/>
      <c r="E71" s="17"/>
      <c r="F71" s="28"/>
      <c r="H71" s="19" t="s">
        <v>178</v>
      </c>
      <c r="I71" s="17"/>
      <c r="J71" s="17"/>
      <c r="K71" s="28"/>
      <c r="L71" s="17"/>
      <c r="M71" s="9"/>
      <c r="N71" s="11"/>
    </row>
    <row r="72" spans="1:15" x14ac:dyDescent="0.25">
      <c r="A72" s="3" t="s">
        <v>179</v>
      </c>
      <c r="B72" s="17" t="s">
        <v>180</v>
      </c>
      <c r="C72" s="17"/>
      <c r="D72" s="17"/>
      <c r="E72" s="9">
        <v>34135118.75</v>
      </c>
      <c r="F72" s="11">
        <v>31628072.260000002</v>
      </c>
      <c r="G72" s="3" t="s">
        <v>181</v>
      </c>
      <c r="H72" s="17" t="s">
        <v>182</v>
      </c>
      <c r="I72" s="17"/>
      <c r="J72" s="17"/>
      <c r="K72" s="9">
        <f>-E72</f>
        <v>-34135118.75</v>
      </c>
      <c r="L72" s="9">
        <v>-31628072.260000002</v>
      </c>
      <c r="M72" s="9"/>
    </row>
    <row r="73" spans="1:15" x14ac:dyDescent="0.25">
      <c r="K73" s="9"/>
    </row>
    <row r="74" spans="1:15" x14ac:dyDescent="0.25">
      <c r="A74" s="32" t="s">
        <v>183</v>
      </c>
      <c r="B74" s="32"/>
      <c r="C74" s="32"/>
      <c r="D74" s="32"/>
      <c r="E74" s="32"/>
      <c r="F74" s="32"/>
      <c r="G74" s="32"/>
      <c r="H74" s="32"/>
      <c r="I74" s="32"/>
      <c r="J74" s="32"/>
      <c r="K74" s="32"/>
      <c r="L74" s="32"/>
    </row>
    <row r="75" spans="1:15" x14ac:dyDescent="0.25">
      <c r="A75"/>
      <c r="B75"/>
      <c r="G75"/>
      <c r="H75"/>
      <c r="K75" s="9"/>
    </row>
    <row r="76" spans="1:15" x14ac:dyDescent="0.25">
      <c r="E76" s="9"/>
      <c r="J76" s="9"/>
      <c r="K76" s="9"/>
    </row>
    <row r="77" spans="1:15" x14ac:dyDescent="0.25">
      <c r="K77" s="9"/>
    </row>
    <row r="78" spans="1:15" x14ac:dyDescent="0.25">
      <c r="K78" s="9"/>
    </row>
    <row r="79" spans="1:15" x14ac:dyDescent="0.25">
      <c r="K79" s="9"/>
    </row>
    <row r="80" spans="1:15" x14ac:dyDescent="0.25">
      <c r="K80" s="9"/>
    </row>
    <row r="81" spans="2:12" x14ac:dyDescent="0.25">
      <c r="B81" s="17" t="s">
        <v>184</v>
      </c>
      <c r="C81" s="17"/>
      <c r="D81" s="17"/>
      <c r="E81" s="17"/>
      <c r="F81" s="1" t="s">
        <v>185</v>
      </c>
      <c r="G81" s="1"/>
      <c r="H81" s="1"/>
      <c r="I81" s="17"/>
      <c r="J81" s="17"/>
      <c r="K81" s="17" t="s">
        <v>186</v>
      </c>
      <c r="L81" s="17"/>
    </row>
    <row r="82" spans="2:12" x14ac:dyDescent="0.25">
      <c r="B82" s="1" t="s">
        <v>187</v>
      </c>
      <c r="C82" s="1"/>
      <c r="D82" s="17"/>
      <c r="E82" s="17"/>
      <c r="F82" s="1" t="s">
        <v>188</v>
      </c>
      <c r="G82" s="1"/>
      <c r="H82" s="1"/>
      <c r="I82" s="17"/>
      <c r="J82" s="17"/>
      <c r="K82" s="1" t="s">
        <v>189</v>
      </c>
      <c r="L82" s="1"/>
    </row>
    <row r="83" spans="2:12" x14ac:dyDescent="0.25">
      <c r="K83" s="9"/>
    </row>
    <row r="84" spans="2:12" x14ac:dyDescent="0.25">
      <c r="K84" s="9"/>
    </row>
    <row r="87" spans="2:12" x14ac:dyDescent="0.25">
      <c r="I87" s="11"/>
      <c r="J87" s="11"/>
      <c r="K87" s="11"/>
    </row>
    <row r="88" spans="2:12" x14ac:dyDescent="0.25">
      <c r="F88" s="33"/>
      <c r="I88" s="11"/>
      <c r="J88" s="11"/>
      <c r="K88" s="11"/>
    </row>
    <row r="89" spans="2:12" x14ac:dyDescent="0.25">
      <c r="I89" s="11"/>
      <c r="J89" s="11"/>
      <c r="K89" s="11"/>
    </row>
    <row r="90" spans="2:12" x14ac:dyDescent="0.25">
      <c r="F90" s="9"/>
      <c r="I90" s="11"/>
      <c r="J90" s="11"/>
      <c r="K90" s="11"/>
    </row>
    <row r="91" spans="2:12" x14ac:dyDescent="0.25">
      <c r="I91" s="11"/>
      <c r="J91" s="11"/>
      <c r="K91" s="11"/>
    </row>
    <row r="92" spans="2:12" x14ac:dyDescent="0.25">
      <c r="I92" s="11"/>
      <c r="J92" s="11"/>
      <c r="K92" s="11"/>
    </row>
    <row r="93" spans="2:12" x14ac:dyDescent="0.25">
      <c r="I93" s="11"/>
      <c r="J93" s="11"/>
      <c r="K93" s="11"/>
    </row>
    <row r="94" spans="2:12" x14ac:dyDescent="0.25">
      <c r="I94" s="11"/>
      <c r="J94" s="11"/>
      <c r="K94" s="11"/>
    </row>
    <row r="95" spans="2:12" x14ac:dyDescent="0.25">
      <c r="I95" s="11"/>
      <c r="J95" s="11"/>
      <c r="K95" s="11"/>
    </row>
    <row r="96" spans="2:12" x14ac:dyDescent="0.25">
      <c r="I96" s="11"/>
      <c r="J96" s="11"/>
      <c r="K96" s="11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5" right="0.15748031496062992" top="0.43307086614173229" bottom="0.23622047244094491" header="0.31496062992125984" footer="0.15748031496062992"/>
  <pageSetup paperSize="9"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 </vt:lpstr>
      <vt:lpstr>'1.Balance Fin 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2022-02-02T14:27:52Z</dcterms:created>
  <dcterms:modified xsi:type="dcterms:W3CDTF">2022-02-02T14:28:26Z</dcterms:modified>
</cp:coreProperties>
</file>